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8445" activeTab="0"/>
  </bookViews>
  <sheets>
    <sheet name="第二試技結果" sheetId="1" r:id="rId1"/>
    <sheet name="第一試技結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<sst xmlns="http://schemas.openxmlformats.org/spreadsheetml/2006/main" count="110" uniqueCount="46">
  <si>
    <t>1班</t>
  </si>
  <si>
    <t>2班</t>
  </si>
  <si>
    <t>3班</t>
  </si>
  <si>
    <t>4班</t>
  </si>
  <si>
    <t>5班</t>
  </si>
  <si>
    <t>6班</t>
  </si>
  <si>
    <t>7班</t>
  </si>
  <si>
    <t>8班</t>
  </si>
  <si>
    <t>9班</t>
  </si>
  <si>
    <t>10班</t>
  </si>
  <si>
    <t>11班</t>
  </si>
  <si>
    <t>12班</t>
  </si>
  <si>
    <t>発射遅延</t>
  </si>
  <si>
    <t>1週目</t>
  </si>
  <si>
    <t>2週目</t>
  </si>
  <si>
    <t>3週目</t>
  </si>
  <si>
    <t>1週目発</t>
  </si>
  <si>
    <t>1週目着</t>
  </si>
  <si>
    <t>2週目発</t>
  </si>
  <si>
    <t>2週目着</t>
  </si>
  <si>
    <t>3週目発</t>
  </si>
  <si>
    <t>3週目着</t>
  </si>
  <si>
    <t>フライング</t>
  </si>
  <si>
    <t>総ポイント</t>
  </si>
  <si>
    <t>ラップタイム</t>
  </si>
  <si>
    <t>順位</t>
  </si>
  <si>
    <t>リトライ
(-60P)</t>
  </si>
  <si>
    <t>ゲート接触回数
（1回＝-20P）</t>
  </si>
  <si>
    <t>第一試技結果</t>
  </si>
  <si>
    <t>第二試技結果</t>
  </si>
  <si>
    <t>ピンポン玉輸送数
(1個=+10P)</t>
  </si>
  <si>
    <t>線路外接触回数
(1区間=-40P)</t>
  </si>
  <si>
    <t>補足</t>
  </si>
  <si>
    <t>マシンがゲート未通過
(１台=-１００P)</t>
  </si>
  <si>
    <t>3. 2回目も失敗の場合はリタイアとし、総合得点の順位付けからは除外する</t>
  </si>
  <si>
    <t>2. リトライしているチームは2回目の得点・減点とする</t>
  </si>
  <si>
    <t>1. 第一試技会からの得点は0点未満を0点として持ち越す</t>
  </si>
  <si>
    <t>総合順位</t>
  </si>
  <si>
    <t>総合得点</t>
  </si>
  <si>
    <t>フライング [sec]
(1sec=-4P)</t>
  </si>
  <si>
    <t>発車遅延 [sec]
(1sec=-2P)</t>
  </si>
  <si>
    <t>ゲート接触
(1回=-20P)</t>
  </si>
  <si>
    <t>線路外接触
(1区間=-40P)</t>
  </si>
  <si>
    <t>リトライ
(1回=-60P)</t>
  </si>
  <si>
    <t>得点</t>
  </si>
  <si>
    <t>減点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</si>
</sst>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0" fillId="33" borderId="11" xfId="0" applyNumberFormat="1" applyFill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33" borderId="22" xfId="0" applyNumberForma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33" borderId="12" xfId="0" applyNumberForma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33" borderId="25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0" fillId="33" borderId="20" xfId="0" applyNumberFormat="1" applyFill="1" applyBorder="1" applyAlignment="1">
      <alignment vertical="center"/>
    </xf>
    <xf numFmtId="0" fontId="3" fillId="33" borderId="20" xfId="0" applyNumberFormat="1" applyFont="1" applyFill="1" applyBorder="1" applyAlignment="1">
      <alignment vertical="center"/>
    </xf>
    <xf numFmtId="0" fontId="0" fillId="33" borderId="37" xfId="0" applyNumberFormat="1" applyFill="1" applyBorder="1" applyAlignment="1">
      <alignment vertical="center"/>
    </xf>
    <xf numFmtId="0" fontId="0" fillId="33" borderId="38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strike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color rgb="FFFF0000"/>
      </font>
      <border/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J30"/>
  <sheetViews>
    <sheetView tabSelected="1" zoomScalePageLayoutView="0" workbookViewId="0" topLeftCell="A1">
      <selection activeCell="H30" sqref="H30"/>
    </sheetView>
  </sheetViews>
  <sheetFormatPr defaultColWidth="9.00390625" defaultRowHeight="13.5"/>
  <cols>
    <col min="1" max="1" width="1.625" style="0" customWidth="1"/>
    <col min="2" max="2" width="5.375" style="0" bestFit="1" customWidth="1"/>
    <col min="3" max="3" width="16.375" style="0" bestFit="1" customWidth="1"/>
    <col min="4" max="4" width="15.125" style="0" bestFit="1" customWidth="1"/>
    <col min="6" max="6" width="19.75390625" style="0" bestFit="1" customWidth="1"/>
    <col min="7" max="7" width="16.25390625" style="0" bestFit="1" customWidth="1"/>
    <col min="8" max="8" width="13.00390625" style="0" bestFit="1" customWidth="1"/>
    <col min="9" max="9" width="13.00390625" style="0" customWidth="1"/>
  </cols>
  <sheetData>
    <row r="1" ht="9.75" customHeight="1" thickBot="1"/>
    <row r="2" spans="2:9" s="7" customFormat="1" ht="27.75" thickBot="1">
      <c r="B2" s="10"/>
      <c r="C2" s="11" t="s">
        <v>27</v>
      </c>
      <c r="D2" s="11" t="s">
        <v>31</v>
      </c>
      <c r="E2" s="11" t="s">
        <v>26</v>
      </c>
      <c r="F2" s="11" t="s">
        <v>33</v>
      </c>
      <c r="G2" s="11" t="s">
        <v>30</v>
      </c>
      <c r="H2" s="12" t="s">
        <v>29</v>
      </c>
      <c r="I2" s="13" t="s">
        <v>25</v>
      </c>
    </row>
    <row r="3" spans="2:9" ht="14.25" thickTop="1">
      <c r="B3" s="15" t="s">
        <v>0</v>
      </c>
      <c r="C3" s="16"/>
      <c r="D3" s="16"/>
      <c r="E3" s="16">
        <v>2</v>
      </c>
      <c r="F3" s="16"/>
      <c r="G3" s="16"/>
      <c r="H3" s="17" t="str">
        <f>IF(E3=2,"リタイア",G3*10-(C3*20+D3*40+E3*60+F3*100))</f>
        <v>リタイア</v>
      </c>
      <c r="I3" s="18" t="str">
        <f>IF(H3="リタイア","-",RANK(H3,H3:H14,0))</f>
        <v>-</v>
      </c>
    </row>
    <row r="4" spans="2:9" ht="13.5">
      <c r="B4" s="19" t="s">
        <v>1</v>
      </c>
      <c r="C4" s="20"/>
      <c r="D4" s="20"/>
      <c r="E4" s="20">
        <v>2</v>
      </c>
      <c r="F4" s="20"/>
      <c r="G4" s="20"/>
      <c r="H4" s="21" t="str">
        <f>IF(E4=2,"リタイア",G4*10-(C4*20+D4*40+E4*60+F4*100))</f>
        <v>リタイア</v>
      </c>
      <c r="I4" s="22" t="str">
        <f>IF(H4="リタイア","-",RANK(H4,H3:H14,0))</f>
        <v>-</v>
      </c>
    </row>
    <row r="5" spans="2:9" ht="13.5">
      <c r="B5" s="23" t="s">
        <v>2</v>
      </c>
      <c r="C5" s="24"/>
      <c r="D5" s="24"/>
      <c r="E5" s="24">
        <v>2</v>
      </c>
      <c r="F5" s="24"/>
      <c r="G5" s="24"/>
      <c r="H5" s="25" t="str">
        <f aca="true" t="shared" si="0" ref="H5:H14">IF(E5=2,"リタイア",G5*10-(C5*20+D5*40+E5*60+F5*100))</f>
        <v>リタイア</v>
      </c>
      <c r="I5" s="26" t="str">
        <f>IF(H5="リタイア","-",RANK(H5,H3:H14,0))</f>
        <v>-</v>
      </c>
    </row>
    <row r="6" spans="2:9" ht="13.5">
      <c r="B6" s="19" t="s">
        <v>3</v>
      </c>
      <c r="C6" s="20"/>
      <c r="D6" s="20"/>
      <c r="E6" s="20">
        <v>2</v>
      </c>
      <c r="F6" s="20"/>
      <c r="G6" s="20"/>
      <c r="H6" s="21" t="str">
        <f t="shared" si="0"/>
        <v>リタイア</v>
      </c>
      <c r="I6" s="22" t="str">
        <f>IF(H6="リタイア","-",RANK(H6,H4:H14,0))</f>
        <v>-</v>
      </c>
    </row>
    <row r="7" spans="2:9" ht="13.5">
      <c r="B7" s="23" t="s">
        <v>4</v>
      </c>
      <c r="C7" s="24"/>
      <c r="D7" s="24"/>
      <c r="E7" s="24">
        <v>2</v>
      </c>
      <c r="F7" s="24"/>
      <c r="G7" s="24"/>
      <c r="H7" s="25" t="str">
        <f t="shared" si="0"/>
        <v>リタイア</v>
      </c>
      <c r="I7" s="26" t="str">
        <f>IF(H7="リタイア","-",RANK(H7,H4:H14,0))</f>
        <v>-</v>
      </c>
    </row>
    <row r="8" spans="2:9" ht="13.5">
      <c r="B8" s="19" t="s">
        <v>5</v>
      </c>
      <c r="C8" s="20"/>
      <c r="D8" s="20"/>
      <c r="E8" s="20">
        <v>2</v>
      </c>
      <c r="F8" s="20"/>
      <c r="G8" s="20"/>
      <c r="H8" s="21" t="str">
        <f t="shared" si="0"/>
        <v>リタイア</v>
      </c>
      <c r="I8" s="22" t="str">
        <f>IF(H8="リタイア","-",RANK(H8,H14:H84,0))</f>
        <v>-</v>
      </c>
    </row>
    <row r="9" spans="2:9" ht="13.5">
      <c r="B9" s="23" t="s">
        <v>6</v>
      </c>
      <c r="C9" s="24"/>
      <c r="D9" s="24"/>
      <c r="E9" s="24">
        <v>2</v>
      </c>
      <c r="F9" s="24"/>
      <c r="G9" s="24"/>
      <c r="H9" s="25" t="str">
        <f t="shared" si="0"/>
        <v>リタイア</v>
      </c>
      <c r="I9" s="26" t="str">
        <f>IF(H9="リタイア","-",RANK(H9,H4:H14,0))</f>
        <v>-</v>
      </c>
    </row>
    <row r="10" spans="2:9" ht="13.5">
      <c r="B10" s="19" t="s">
        <v>7</v>
      </c>
      <c r="C10" s="20"/>
      <c r="D10" s="20"/>
      <c r="E10" s="20"/>
      <c r="F10" s="20"/>
      <c r="G10" s="20">
        <v>6</v>
      </c>
      <c r="H10" s="21">
        <f t="shared" si="0"/>
        <v>60</v>
      </c>
      <c r="I10" s="22">
        <f>IF(H10="リタイア","-",RANK(H10,H4:H14,0))</f>
        <v>3</v>
      </c>
    </row>
    <row r="11" spans="2:9" ht="13.5">
      <c r="B11" s="23" t="s">
        <v>8</v>
      </c>
      <c r="C11" s="24"/>
      <c r="D11" s="24">
        <v>1</v>
      </c>
      <c r="E11" s="24"/>
      <c r="F11" s="24"/>
      <c r="G11" s="24">
        <v>18</v>
      </c>
      <c r="H11" s="25">
        <f t="shared" si="0"/>
        <v>140</v>
      </c>
      <c r="I11" s="26">
        <f>IF(H11="リタイア","-",RANK(H11,H4:H14,0))</f>
        <v>1</v>
      </c>
    </row>
    <row r="12" spans="2:9" ht="13.5">
      <c r="B12" s="19" t="s">
        <v>9</v>
      </c>
      <c r="C12" s="20"/>
      <c r="D12" s="20"/>
      <c r="E12" s="20">
        <v>2</v>
      </c>
      <c r="F12" s="20"/>
      <c r="G12" s="20"/>
      <c r="H12" s="21" t="str">
        <f t="shared" si="0"/>
        <v>リタイア</v>
      </c>
      <c r="I12" s="22" t="str">
        <f>IF(H12="リタイア","-",RANK(H12,H4:H14,0))</f>
        <v>-</v>
      </c>
    </row>
    <row r="13" spans="2:9" ht="13.5">
      <c r="B13" s="23" t="s">
        <v>10</v>
      </c>
      <c r="C13" s="24">
        <v>1</v>
      </c>
      <c r="D13" s="24"/>
      <c r="E13" s="24"/>
      <c r="F13" s="24"/>
      <c r="G13" s="24">
        <v>10</v>
      </c>
      <c r="H13" s="25">
        <f t="shared" si="0"/>
        <v>80</v>
      </c>
      <c r="I13" s="26">
        <f>IF(H13="リタイア","-",RANK(H13,H4:H14,0))</f>
        <v>2</v>
      </c>
    </row>
    <row r="14" spans="2:9" ht="14.25" thickBot="1">
      <c r="B14" s="27" t="s">
        <v>11</v>
      </c>
      <c r="C14" s="28"/>
      <c r="D14" s="28"/>
      <c r="E14" s="28">
        <v>2</v>
      </c>
      <c r="F14" s="28"/>
      <c r="G14" s="28"/>
      <c r="H14" s="29" t="str">
        <f t="shared" si="0"/>
        <v>リタイア</v>
      </c>
      <c r="I14" s="30" t="str">
        <f>IF(H14="リタイア","-",RANK(H14,H4:H14,0))</f>
        <v>-</v>
      </c>
    </row>
    <row r="15" spans="2:9" ht="13.5">
      <c r="B15" s="8"/>
      <c r="C15" s="8"/>
      <c r="D15" s="8"/>
      <c r="E15" s="8"/>
      <c r="F15" s="8"/>
      <c r="G15" s="8"/>
      <c r="H15" s="8"/>
      <c r="I15" s="8"/>
    </row>
    <row r="16" ht="14.25" thickBot="1"/>
    <row r="17" spans="2:8" s="7" customFormat="1" ht="14.25" thickBot="1">
      <c r="B17" s="10"/>
      <c r="C17" s="14" t="s">
        <v>28</v>
      </c>
      <c r="D17" s="14" t="s">
        <v>29</v>
      </c>
      <c r="E17" s="12" t="s">
        <v>38</v>
      </c>
      <c r="F17" s="13" t="s">
        <v>37</v>
      </c>
      <c r="H17" t="s">
        <v>32</v>
      </c>
    </row>
    <row r="18" spans="2:8" ht="14.25" thickTop="1">
      <c r="B18" s="15" t="s">
        <v>0</v>
      </c>
      <c r="C18" s="31">
        <v>314</v>
      </c>
      <c r="D18" s="16" t="str">
        <f>H3</f>
        <v>リタイア</v>
      </c>
      <c r="E18" s="32" t="str">
        <f>IF(D18="リタイア","-",G18)</f>
        <v>-</v>
      </c>
      <c r="F18" s="33" t="str">
        <f>IF(H3="リタイア","-",RANK(E18,E18:E29,0))</f>
        <v>-</v>
      </c>
      <c r="H18" t="s">
        <v>36</v>
      </c>
    </row>
    <row r="19" spans="2:8" ht="13.5">
      <c r="B19" s="19" t="s">
        <v>1</v>
      </c>
      <c r="C19" s="34">
        <v>242</v>
      </c>
      <c r="D19" s="20" t="str">
        <f>H4</f>
        <v>リタイア</v>
      </c>
      <c r="E19" s="21" t="str">
        <f aca="true" t="shared" si="1" ref="E19:E29">IF(D19="リタイア","-",D19+SUMIF(C19,"&gt;=0",C19))</f>
        <v>-</v>
      </c>
      <c r="F19" s="22" t="str">
        <f>IF(H4="リタイア","-",RANK(E19,E18:E29,0))</f>
        <v>-</v>
      </c>
      <c r="H19" t="s">
        <v>35</v>
      </c>
    </row>
    <row r="20" spans="2:10" ht="13.5">
      <c r="B20" s="23" t="s">
        <v>2</v>
      </c>
      <c r="C20" s="35">
        <v>298</v>
      </c>
      <c r="D20" s="24" t="str">
        <f aca="true" t="shared" si="2" ref="D20:D29">H5</f>
        <v>リタイア</v>
      </c>
      <c r="E20" s="36" t="str">
        <f t="shared" si="1"/>
        <v>-</v>
      </c>
      <c r="F20" s="37" t="str">
        <f>IF(H5="リタイア","-",RANK(E20,E18:E29,0))</f>
        <v>-</v>
      </c>
      <c r="H20" t="s">
        <v>34</v>
      </c>
      <c r="J20" s="9"/>
    </row>
    <row r="21" spans="2:6" ht="13.5">
      <c r="B21" s="19" t="s">
        <v>3</v>
      </c>
      <c r="C21" s="34">
        <v>306</v>
      </c>
      <c r="D21" s="20" t="str">
        <f t="shared" si="2"/>
        <v>リタイア</v>
      </c>
      <c r="E21" s="21" t="str">
        <f t="shared" si="1"/>
        <v>-</v>
      </c>
      <c r="F21" s="22" t="str">
        <f>IF(H6="リタイア","-",RANK(E21,E18:E29,0))</f>
        <v>-</v>
      </c>
    </row>
    <row r="22" spans="2:6" ht="13.5">
      <c r="B22" s="23" t="s">
        <v>4</v>
      </c>
      <c r="C22" s="35">
        <v>254</v>
      </c>
      <c r="D22" s="24" t="str">
        <f t="shared" si="2"/>
        <v>リタイア</v>
      </c>
      <c r="E22" s="36" t="str">
        <f t="shared" si="1"/>
        <v>-</v>
      </c>
      <c r="F22" s="37" t="str">
        <f>IF(H7="リタイア","-",RANK(E22,E18:E29,0))</f>
        <v>-</v>
      </c>
    </row>
    <row r="23" spans="2:6" ht="13.5">
      <c r="B23" s="19" t="s">
        <v>5</v>
      </c>
      <c r="C23" s="34">
        <v>324</v>
      </c>
      <c r="D23" s="20" t="str">
        <f t="shared" si="2"/>
        <v>リタイア</v>
      </c>
      <c r="E23" s="21" t="str">
        <f t="shared" si="1"/>
        <v>-</v>
      </c>
      <c r="F23" s="22" t="str">
        <f>IF(H8="リタイア","-",RANK(E23,E18:E29,0))</f>
        <v>-</v>
      </c>
    </row>
    <row r="24" spans="2:6" ht="13.5">
      <c r="B24" s="23" t="s">
        <v>6</v>
      </c>
      <c r="C24" s="38">
        <v>256</v>
      </c>
      <c r="D24" s="24" t="str">
        <f t="shared" si="2"/>
        <v>リタイア</v>
      </c>
      <c r="E24" s="36" t="str">
        <f t="shared" si="1"/>
        <v>-</v>
      </c>
      <c r="F24" s="37" t="str">
        <f>IF(H9="リタイア","-",RANK(E24,E18:E29,0))</f>
        <v>-</v>
      </c>
    </row>
    <row r="25" spans="2:6" ht="13.5">
      <c r="B25" s="19" t="s">
        <v>7</v>
      </c>
      <c r="C25" s="39">
        <v>-172</v>
      </c>
      <c r="D25" s="20">
        <f t="shared" si="2"/>
        <v>60</v>
      </c>
      <c r="E25" s="21">
        <f t="shared" si="1"/>
        <v>60</v>
      </c>
      <c r="F25" s="22">
        <f>IF(H10="リタイア","-",RANK(E25,E18:E29,0))</f>
        <v>3</v>
      </c>
    </row>
    <row r="26" spans="2:6" ht="13.5">
      <c r="B26" s="23" t="s">
        <v>8</v>
      </c>
      <c r="C26" s="38">
        <v>312</v>
      </c>
      <c r="D26" s="24">
        <f t="shared" si="2"/>
        <v>140</v>
      </c>
      <c r="E26" s="36">
        <f t="shared" si="1"/>
        <v>452</v>
      </c>
      <c r="F26" s="37">
        <f>IF(H11="リタイア","-",RANK(E26,E18:E29,0))</f>
        <v>1</v>
      </c>
    </row>
    <row r="27" spans="2:6" ht="13.5">
      <c r="B27" s="19" t="s">
        <v>9</v>
      </c>
      <c r="C27" s="39">
        <v>242</v>
      </c>
      <c r="D27" s="20" t="str">
        <f t="shared" si="2"/>
        <v>リタイア</v>
      </c>
      <c r="E27" s="21" t="str">
        <f t="shared" si="1"/>
        <v>-</v>
      </c>
      <c r="F27" s="22" t="str">
        <f>IF(H12="リタイア","-",RANK(E27,E18:E29,0))</f>
        <v>-</v>
      </c>
    </row>
    <row r="28" spans="2:6" ht="13.5">
      <c r="B28" s="23" t="s">
        <v>10</v>
      </c>
      <c r="C28" s="38">
        <v>284</v>
      </c>
      <c r="D28" s="24">
        <f t="shared" si="2"/>
        <v>80</v>
      </c>
      <c r="E28" s="36">
        <f t="shared" si="1"/>
        <v>364</v>
      </c>
      <c r="F28" s="37">
        <f>IF(H13="リタイア","-",RANK(E28,E18:E29,0))</f>
        <v>2</v>
      </c>
    </row>
    <row r="29" spans="2:6" ht="14.25" thickBot="1">
      <c r="B29" s="27" t="s">
        <v>11</v>
      </c>
      <c r="C29" s="40">
        <v>4</v>
      </c>
      <c r="D29" s="28" t="str">
        <f t="shared" si="2"/>
        <v>リタイア</v>
      </c>
      <c r="E29" s="29" t="str">
        <f t="shared" si="1"/>
        <v>-</v>
      </c>
      <c r="F29" s="30" t="str">
        <f>IF(H14="リタイア","-",RANK(E29,E18:E29,0))</f>
        <v>-</v>
      </c>
    </row>
    <row r="30" ht="13.5">
      <c r="F30" s="9"/>
    </row>
  </sheetData>
  <sheetProtection/>
  <conditionalFormatting sqref="H3:I14">
    <cfRule type="cellIs" priority="1" dxfId="13" operator="equal" stopIfTrue="1">
      <formula>MAX($H$3:$H$14)</formula>
    </cfRule>
  </conditionalFormatting>
  <conditionalFormatting sqref="C18:C29">
    <cfRule type="cellIs" priority="2" dxfId="13" operator="equal" stopIfTrue="1">
      <formula>MAX($C$18:$C$29)</formula>
    </cfRule>
  </conditionalFormatting>
  <conditionalFormatting sqref="D18:D29">
    <cfRule type="cellIs" priority="3" dxfId="13" operator="equal" stopIfTrue="1">
      <formula>MAX($D$18:$D$29)</formula>
    </cfRule>
  </conditionalFormatting>
  <conditionalFormatting sqref="E18:F29">
    <cfRule type="cellIs" priority="4" dxfId="13" operator="equal" stopIfTrue="1">
      <formula>MAX($E$18:$E$29)</formula>
    </cfRule>
  </conditionalFormatting>
  <conditionalFormatting sqref="G18:G29">
    <cfRule type="expression" priority="5" dxfId="14" stopIfTrue="1">
      <formula>RANK(G18,$G$18:$G$29)&lt;=3</formula>
    </cfRule>
  </conditionalFormatting>
  <printOptions/>
  <pageMargins left="0.787" right="0.787" top="0.984" bottom="0.984" header="0.512" footer="0.512"/>
  <pageSetup orientation="portrait" paperSize="9" r:id="rId1"/>
  <ignoredErrors>
    <ignoredError sqref="H4:I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B2:Q58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1.625" style="0" customWidth="1"/>
    <col min="2" max="2" width="10.50390625" style="0" bestFit="1" customWidth="1"/>
    <col min="3" max="3" width="14.375" style="0" bestFit="1" customWidth="1"/>
    <col min="4" max="4" width="14.125" style="0" bestFit="1" customWidth="1"/>
    <col min="5" max="5" width="9.25390625" style="0" bestFit="1" customWidth="1"/>
    <col min="6" max="6" width="9.00390625" style="0" bestFit="1" customWidth="1"/>
    <col min="7" max="7" width="10.875" style="0" bestFit="1" customWidth="1"/>
    <col min="8" max="8" width="12.875" style="0" bestFit="1" customWidth="1"/>
    <col min="9" max="9" width="11.50390625" style="0" bestFit="1" customWidth="1"/>
    <col min="10" max="10" width="5.50390625" style="0" bestFit="1" customWidth="1"/>
    <col min="11" max="11" width="5.25390625" style="0" bestFit="1" customWidth="1"/>
    <col min="12" max="12" width="10.50390625" style="0" bestFit="1" customWidth="1"/>
    <col min="13" max="13" width="9.50390625" style="0" bestFit="1" customWidth="1"/>
    <col min="14" max="15" width="6.50390625" style="0" bestFit="1" customWidth="1"/>
    <col min="16" max="16" width="7.625" style="0" bestFit="1" customWidth="1"/>
    <col min="17" max="17" width="11.50390625" style="0" bestFit="1" customWidth="1"/>
    <col min="18" max="18" width="9.50390625" style="0" bestFit="1" customWidth="1"/>
    <col min="19" max="19" width="5.25390625" style="0" bestFit="1" customWidth="1"/>
    <col min="20" max="20" width="7.625" style="0" bestFit="1" customWidth="1"/>
    <col min="21" max="21" width="11.50390625" style="0" bestFit="1" customWidth="1"/>
  </cols>
  <sheetData>
    <row r="1" ht="9.75" customHeight="1" thickBot="1"/>
    <row r="2" spans="2:15" s="7" customFormat="1" ht="14.25" thickBot="1">
      <c r="B2" s="74"/>
      <c r="C2" s="10" t="s">
        <v>16</v>
      </c>
      <c r="D2" s="13" t="s">
        <v>17</v>
      </c>
      <c r="E2" s="10" t="s">
        <v>18</v>
      </c>
      <c r="F2" s="13" t="s">
        <v>19</v>
      </c>
      <c r="G2" s="10" t="s">
        <v>20</v>
      </c>
      <c r="H2" s="13" t="s">
        <v>21</v>
      </c>
      <c r="I2" s="73" t="s">
        <v>44</v>
      </c>
      <c r="L2" s="66" t="s">
        <v>24</v>
      </c>
      <c r="M2" s="67" t="s">
        <v>13</v>
      </c>
      <c r="N2" s="67" t="s">
        <v>14</v>
      </c>
      <c r="O2" s="68" t="s">
        <v>15</v>
      </c>
    </row>
    <row r="3" spans="2:15" ht="14.25" thickTop="1">
      <c r="B3" s="76" t="s">
        <v>0</v>
      </c>
      <c r="C3" s="57">
        <v>1.03</v>
      </c>
      <c r="D3" s="80">
        <v>8.68</v>
      </c>
      <c r="E3" s="57">
        <v>60.79</v>
      </c>
      <c r="F3" s="80">
        <v>68.79</v>
      </c>
      <c r="G3" s="57">
        <v>120.86</v>
      </c>
      <c r="H3" s="80">
        <v>128.96</v>
      </c>
      <c r="I3" s="84">
        <f aca="true" t="shared" si="0" ref="I3:I9">((60-INT(D3-C3))+IF(F3-E3&lt;=0,0,60-INT(F3-E3))+IF(H3-G3&lt;=0,0,60-INT(H3-G3)))*2</f>
        <v>314</v>
      </c>
      <c r="L3" s="60" t="s">
        <v>0</v>
      </c>
      <c r="M3" s="55">
        <f>IF(D3-C3&gt;0,D3-C3,"")</f>
        <v>7.6499999999999995</v>
      </c>
      <c r="N3" s="55">
        <f>IF(F3-E3&gt;0,F3-E3,"")</f>
        <v>8.000000000000007</v>
      </c>
      <c r="O3" s="80">
        <f>IF(H3-G3&gt;0,H3-G3,"")</f>
        <v>8.100000000000009</v>
      </c>
    </row>
    <row r="4" spans="2:15" ht="13.5">
      <c r="B4" s="77" t="s">
        <v>1</v>
      </c>
      <c r="C4" s="53">
        <v>1.78</v>
      </c>
      <c r="D4" s="81">
        <v>10.87</v>
      </c>
      <c r="E4" s="53">
        <v>61.63</v>
      </c>
      <c r="F4" s="81">
        <v>70.8</v>
      </c>
      <c r="G4" s="53">
        <v>121.53</v>
      </c>
      <c r="H4" s="81">
        <v>130.9</v>
      </c>
      <c r="I4" s="85">
        <f t="shared" si="0"/>
        <v>306</v>
      </c>
      <c r="L4" s="61" t="s">
        <v>1</v>
      </c>
      <c r="M4" s="88">
        <f aca="true" t="shared" si="1" ref="M4:M14">IF(D4-C4&gt;0,D4-C4,"")</f>
        <v>9.09</v>
      </c>
      <c r="N4" s="88">
        <f aca="true" t="shared" si="2" ref="N4:N14">IF(F4-E4&gt;0,F4-E4,"")</f>
        <v>9.169999999999995</v>
      </c>
      <c r="O4" s="90">
        <f aca="true" t="shared" si="3" ref="O4:O13">IF(H4-G4&gt;0,H4-G4,"")</f>
        <v>9.370000000000005</v>
      </c>
    </row>
    <row r="5" spans="2:15" ht="13.5">
      <c r="B5" s="78" t="s">
        <v>2</v>
      </c>
      <c r="C5" s="52">
        <v>2.09</v>
      </c>
      <c r="D5" s="82">
        <v>11.65</v>
      </c>
      <c r="E5" s="52">
        <v>62.22</v>
      </c>
      <c r="F5" s="82">
        <v>71.68</v>
      </c>
      <c r="G5" s="52">
        <v>122.88</v>
      </c>
      <c r="H5" s="82">
        <v>132.18</v>
      </c>
      <c r="I5" s="86">
        <f t="shared" si="0"/>
        <v>306</v>
      </c>
      <c r="L5" s="62" t="s">
        <v>2</v>
      </c>
      <c r="M5" s="55">
        <f t="shared" si="1"/>
        <v>9.56</v>
      </c>
      <c r="N5" s="55">
        <f t="shared" si="2"/>
        <v>9.460000000000008</v>
      </c>
      <c r="O5" s="80">
        <f t="shared" si="3"/>
        <v>9.300000000000011</v>
      </c>
    </row>
    <row r="6" spans="2:15" ht="13.5">
      <c r="B6" s="77" t="s">
        <v>3</v>
      </c>
      <c r="C6" s="53">
        <v>3.74</v>
      </c>
      <c r="D6" s="81">
        <v>13.47</v>
      </c>
      <c r="E6" s="53">
        <v>60.79</v>
      </c>
      <c r="F6" s="81">
        <v>70.37</v>
      </c>
      <c r="G6" s="53">
        <v>120.68</v>
      </c>
      <c r="H6" s="81">
        <v>130.37</v>
      </c>
      <c r="I6" s="85">
        <f t="shared" si="0"/>
        <v>306</v>
      </c>
      <c r="L6" s="61" t="s">
        <v>3</v>
      </c>
      <c r="M6" s="88">
        <f t="shared" si="1"/>
        <v>9.73</v>
      </c>
      <c r="N6" s="88">
        <f t="shared" si="2"/>
        <v>9.580000000000005</v>
      </c>
      <c r="O6" s="90">
        <f t="shared" si="3"/>
        <v>9.689999999999998</v>
      </c>
    </row>
    <row r="7" spans="2:15" ht="13.5">
      <c r="B7" s="78" t="s">
        <v>4</v>
      </c>
      <c r="C7" s="52">
        <v>2.25</v>
      </c>
      <c r="D7" s="82">
        <v>17.72</v>
      </c>
      <c r="E7" s="52">
        <v>61.27</v>
      </c>
      <c r="F7" s="82">
        <v>78.76</v>
      </c>
      <c r="G7" s="52">
        <v>121.42</v>
      </c>
      <c r="H7" s="82">
        <v>141.16</v>
      </c>
      <c r="I7" s="86">
        <f t="shared" si="0"/>
        <v>258</v>
      </c>
      <c r="L7" s="62" t="s">
        <v>4</v>
      </c>
      <c r="M7" s="55">
        <f t="shared" si="1"/>
        <v>15.469999999999999</v>
      </c>
      <c r="N7" s="55">
        <f t="shared" si="2"/>
        <v>17.490000000000002</v>
      </c>
      <c r="O7" s="80">
        <f t="shared" si="3"/>
        <v>19.739999999999995</v>
      </c>
    </row>
    <row r="8" spans="2:15" ht="13.5">
      <c r="B8" s="77" t="s">
        <v>5</v>
      </c>
      <c r="C8" s="53">
        <v>1.37</v>
      </c>
      <c r="D8" s="81">
        <v>7.98</v>
      </c>
      <c r="E8" s="53">
        <v>60.37</v>
      </c>
      <c r="F8" s="81">
        <v>66.97</v>
      </c>
      <c r="G8" s="53">
        <v>120.34</v>
      </c>
      <c r="H8" s="81">
        <v>127</v>
      </c>
      <c r="I8" s="85">
        <f t="shared" si="0"/>
        <v>324</v>
      </c>
      <c r="L8" s="61" t="s">
        <v>5</v>
      </c>
      <c r="M8" s="88">
        <f t="shared" si="1"/>
        <v>6.61</v>
      </c>
      <c r="N8" s="89">
        <f t="shared" si="2"/>
        <v>6.600000000000001</v>
      </c>
      <c r="O8" s="91">
        <f t="shared" si="3"/>
        <v>6.659999999999997</v>
      </c>
    </row>
    <row r="9" spans="2:15" ht="13.5">
      <c r="B9" s="78" t="s">
        <v>6</v>
      </c>
      <c r="C9" s="52">
        <v>0.95</v>
      </c>
      <c r="D9" s="82">
        <v>16.34</v>
      </c>
      <c r="E9" s="52">
        <v>62.31</v>
      </c>
      <c r="F9" s="82">
        <v>78.6</v>
      </c>
      <c r="G9" s="52">
        <v>123.24</v>
      </c>
      <c r="H9" s="82">
        <v>139.81</v>
      </c>
      <c r="I9" s="86">
        <f t="shared" si="0"/>
        <v>266</v>
      </c>
      <c r="L9" s="64" t="s">
        <v>6</v>
      </c>
      <c r="M9" s="55">
        <f t="shared" si="1"/>
        <v>15.39</v>
      </c>
      <c r="N9" s="55">
        <f t="shared" si="2"/>
        <v>16.289999999999992</v>
      </c>
      <c r="O9" s="80">
        <f t="shared" si="3"/>
        <v>16.570000000000007</v>
      </c>
    </row>
    <row r="10" spans="2:15" ht="13.5">
      <c r="B10" s="77" t="s">
        <v>7</v>
      </c>
      <c r="C10" s="53">
        <v>1.68</v>
      </c>
      <c r="D10" s="81">
        <v>12.12</v>
      </c>
      <c r="E10" s="53">
        <v>15.56</v>
      </c>
      <c r="F10" s="81"/>
      <c r="G10" s="53"/>
      <c r="H10" s="81"/>
      <c r="I10" s="85">
        <f>((60-INT(D10-C10))+IF(F10-E10&lt;=0,0,60-INT(F10-E10))+IF(H10-G10&lt;=0,0,60-INT(H10-G10)))*2</f>
        <v>100</v>
      </c>
      <c r="L10" s="61" t="s">
        <v>7</v>
      </c>
      <c r="M10" s="88">
        <f t="shared" si="1"/>
        <v>10.44</v>
      </c>
      <c r="N10" s="88">
        <f>IF(F10-E10&gt;0,F10-E10,"")</f>
      </c>
      <c r="O10" s="90">
        <f t="shared" si="3"/>
      </c>
    </row>
    <row r="11" spans="2:15" ht="13.5">
      <c r="B11" s="78" t="s">
        <v>8</v>
      </c>
      <c r="C11" s="52">
        <v>6.68</v>
      </c>
      <c r="D11" s="82">
        <v>14.76</v>
      </c>
      <c r="E11" s="52">
        <v>60.46</v>
      </c>
      <c r="F11" s="82">
        <v>68.94</v>
      </c>
      <c r="G11" s="52">
        <v>120.46</v>
      </c>
      <c r="H11" s="82">
        <v>128.89</v>
      </c>
      <c r="I11" s="86">
        <f>((60-INT(D11-C11))+IF(F11-E11&lt;=0,0,60-INT(F11-E11))+IF(H11-G11&lt;=0,0,60-INT(H11-G11)))*2</f>
        <v>312</v>
      </c>
      <c r="L11" s="62" t="s">
        <v>8</v>
      </c>
      <c r="M11" s="55">
        <f t="shared" si="1"/>
        <v>8.08</v>
      </c>
      <c r="N11" s="55">
        <f t="shared" si="2"/>
        <v>8.479999999999997</v>
      </c>
      <c r="O11" s="80">
        <f t="shared" si="3"/>
        <v>8.429999999999993</v>
      </c>
    </row>
    <row r="12" spans="2:15" ht="13.5">
      <c r="B12" s="77" t="s">
        <v>9</v>
      </c>
      <c r="C12" s="53">
        <v>0.61</v>
      </c>
      <c r="D12" s="81">
        <v>10.81</v>
      </c>
      <c r="E12" s="53">
        <v>60.61</v>
      </c>
      <c r="F12" s="81">
        <v>70.58</v>
      </c>
      <c r="G12" s="53">
        <v>120.58</v>
      </c>
      <c r="H12" s="81">
        <v>130.86</v>
      </c>
      <c r="I12" s="85">
        <f>((60-INT(D12-C12))+IF(F12-E12&lt;=0,0,60-INT(F12-E12))+IF(H12-G12&lt;=0,0,60-INT(H12-G12)))*2</f>
        <v>302</v>
      </c>
      <c r="L12" s="61" t="s">
        <v>9</v>
      </c>
      <c r="M12" s="88">
        <f t="shared" si="1"/>
        <v>10.200000000000001</v>
      </c>
      <c r="N12" s="88">
        <f t="shared" si="2"/>
        <v>9.969999999999999</v>
      </c>
      <c r="O12" s="90">
        <f t="shared" si="3"/>
        <v>10.280000000000015</v>
      </c>
    </row>
    <row r="13" spans="2:15" ht="13.5">
      <c r="B13" s="78" t="s">
        <v>10</v>
      </c>
      <c r="C13" s="52">
        <v>1.41</v>
      </c>
      <c r="D13" s="82">
        <v>11.47</v>
      </c>
      <c r="E13" s="52">
        <v>63.59</v>
      </c>
      <c r="F13" s="82">
        <v>73.59</v>
      </c>
      <c r="G13" s="52">
        <v>126.1</v>
      </c>
      <c r="H13" s="82">
        <v>136.09</v>
      </c>
      <c r="I13" s="86">
        <f>((60-INT(D13-C13))+IF(F13-E13&lt;=0,0,60-INT(F13-E13))+IF(H13-G13&lt;=0,0,60-INT(H13-G13)))*2</f>
        <v>302</v>
      </c>
      <c r="L13" s="62" t="s">
        <v>10</v>
      </c>
      <c r="M13" s="55">
        <f t="shared" si="1"/>
        <v>10.06</v>
      </c>
      <c r="N13" s="55">
        <f t="shared" si="2"/>
        <v>10</v>
      </c>
      <c r="O13" s="80">
        <f t="shared" si="3"/>
        <v>9.990000000000009</v>
      </c>
    </row>
    <row r="14" spans="2:15" ht="14.25" thickBot="1">
      <c r="B14" s="79" t="s">
        <v>11</v>
      </c>
      <c r="C14" s="54">
        <v>0.58</v>
      </c>
      <c r="D14" s="83">
        <v>8.91</v>
      </c>
      <c r="E14" s="54">
        <v>60.34</v>
      </c>
      <c r="F14" s="83"/>
      <c r="G14" s="54"/>
      <c r="H14" s="83"/>
      <c r="I14" s="87">
        <f>((60-INT(D14-C14))+IF(F14-E14&lt;=0,0,60-INT(F14-E14))+IF(H14-G14&lt;=0,0,60-INT(H14-G14)))*2</f>
        <v>104</v>
      </c>
      <c r="L14" s="63" t="s">
        <v>11</v>
      </c>
      <c r="M14" s="92">
        <f t="shared" si="1"/>
        <v>8.33</v>
      </c>
      <c r="N14" s="92">
        <f t="shared" si="2"/>
      </c>
      <c r="O14" s="93">
        <f>IF(H14-G14&gt;0,H14-G14,"")</f>
      </c>
    </row>
    <row r="15" ht="13.5" customHeight="1" thickBot="1"/>
    <row r="16" spans="2:17" s="7" customFormat="1" ht="14.25" thickBot="1">
      <c r="B16" s="10"/>
      <c r="C16" s="94" t="s">
        <v>14</v>
      </c>
      <c r="D16" s="95"/>
      <c r="E16" s="96" t="s">
        <v>15</v>
      </c>
      <c r="F16" s="95"/>
      <c r="G16" s="96"/>
      <c r="H16" s="97"/>
      <c r="I16" s="97"/>
      <c r="J16" s="95"/>
      <c r="K16" s="69"/>
      <c r="O16" s="69"/>
      <c r="P16" s="69"/>
      <c r="Q16" s="69"/>
    </row>
    <row r="17" spans="2:14" s="7" customFormat="1" ht="28.5" thickBot="1" thickTop="1">
      <c r="B17" s="70"/>
      <c r="C17" s="65" t="s">
        <v>39</v>
      </c>
      <c r="D17" s="72" t="s">
        <v>40</v>
      </c>
      <c r="E17" s="70" t="s">
        <v>22</v>
      </c>
      <c r="F17" s="71" t="s">
        <v>12</v>
      </c>
      <c r="G17" s="75" t="s">
        <v>41</v>
      </c>
      <c r="H17" s="65" t="s">
        <v>42</v>
      </c>
      <c r="I17" s="65" t="s">
        <v>43</v>
      </c>
      <c r="J17" s="71" t="s">
        <v>45</v>
      </c>
      <c r="L17" s="10"/>
      <c r="M17" s="14" t="s">
        <v>23</v>
      </c>
      <c r="N17" s="13" t="s">
        <v>25</v>
      </c>
    </row>
    <row r="18" spans="2:14" ht="14.25" thickTop="1">
      <c r="B18" s="23" t="s">
        <v>0</v>
      </c>
      <c r="C18" s="1">
        <v>0</v>
      </c>
      <c r="D18" s="6">
        <f aca="true" t="shared" si="4" ref="D18:D24">INT(E3-60)</f>
        <v>0</v>
      </c>
      <c r="E18" s="5">
        <v>0</v>
      </c>
      <c r="F18" s="6">
        <f aca="true" t="shared" si="5" ref="F18:F24">INT(G3-120)</f>
        <v>0</v>
      </c>
      <c r="G18" s="41"/>
      <c r="H18" s="1"/>
      <c r="I18" s="1"/>
      <c r="J18" s="6">
        <f>-(C18*4+D18*2+E18*4+F18*2+G18*20+H18*40+I18*60)</f>
        <v>0</v>
      </c>
      <c r="L18" s="15" t="s">
        <v>0</v>
      </c>
      <c r="M18" s="56">
        <f aca="true" t="shared" si="6" ref="M18:M29">J18+I3</f>
        <v>314</v>
      </c>
      <c r="N18" s="58">
        <v>2</v>
      </c>
    </row>
    <row r="19" spans="2:14" ht="13.5">
      <c r="B19" s="19" t="s">
        <v>1</v>
      </c>
      <c r="C19" s="46">
        <v>0</v>
      </c>
      <c r="D19" s="43">
        <f t="shared" si="4"/>
        <v>1</v>
      </c>
      <c r="E19" s="42">
        <v>0</v>
      </c>
      <c r="F19" s="43">
        <f t="shared" si="5"/>
        <v>1</v>
      </c>
      <c r="G19" s="47"/>
      <c r="H19" s="46"/>
      <c r="I19" s="46">
        <v>1</v>
      </c>
      <c r="J19" s="43">
        <f aca="true" t="shared" si="7" ref="J19:J29">-(C19*4+D19*2+E19*4+F19*2+G19*20+H19*40+I19*60)</f>
        <v>-64</v>
      </c>
      <c r="L19" s="19" t="s">
        <v>1</v>
      </c>
      <c r="M19" s="46">
        <f t="shared" si="6"/>
        <v>242</v>
      </c>
      <c r="N19" s="43">
        <v>9</v>
      </c>
    </row>
    <row r="20" spans="2:14" ht="13.5">
      <c r="B20" s="23" t="s">
        <v>2</v>
      </c>
      <c r="C20" s="1">
        <v>0</v>
      </c>
      <c r="D20" s="6">
        <f t="shared" si="4"/>
        <v>2</v>
      </c>
      <c r="E20" s="5">
        <v>0</v>
      </c>
      <c r="F20" s="6">
        <f t="shared" si="5"/>
        <v>2</v>
      </c>
      <c r="G20" s="41"/>
      <c r="H20" s="1"/>
      <c r="I20" s="1"/>
      <c r="J20" s="6">
        <f t="shared" si="7"/>
        <v>-8</v>
      </c>
      <c r="L20" s="23" t="s">
        <v>2</v>
      </c>
      <c r="M20" s="1">
        <f t="shared" si="6"/>
        <v>298</v>
      </c>
      <c r="N20" s="6">
        <v>5</v>
      </c>
    </row>
    <row r="21" spans="2:14" ht="13.5">
      <c r="B21" s="19" t="s">
        <v>3</v>
      </c>
      <c r="C21" s="46">
        <v>0</v>
      </c>
      <c r="D21" s="43">
        <f t="shared" si="4"/>
        <v>0</v>
      </c>
      <c r="E21" s="42">
        <v>0</v>
      </c>
      <c r="F21" s="43">
        <f t="shared" si="5"/>
        <v>0</v>
      </c>
      <c r="G21" s="47"/>
      <c r="H21" s="46"/>
      <c r="I21" s="46"/>
      <c r="J21" s="43">
        <f t="shared" si="7"/>
        <v>0</v>
      </c>
      <c r="L21" s="19" t="s">
        <v>3</v>
      </c>
      <c r="M21" s="46">
        <f t="shared" si="6"/>
        <v>306</v>
      </c>
      <c r="N21" s="43">
        <v>4</v>
      </c>
    </row>
    <row r="22" spans="2:14" ht="13.5">
      <c r="B22" s="23" t="s">
        <v>4</v>
      </c>
      <c r="C22" s="1">
        <v>0</v>
      </c>
      <c r="D22" s="6">
        <f t="shared" si="4"/>
        <v>1</v>
      </c>
      <c r="E22" s="5">
        <v>0</v>
      </c>
      <c r="F22" s="6">
        <f t="shared" si="5"/>
        <v>1</v>
      </c>
      <c r="G22" s="41"/>
      <c r="H22" s="1"/>
      <c r="I22" s="1"/>
      <c r="J22" s="6">
        <f t="shared" si="7"/>
        <v>-4</v>
      </c>
      <c r="L22" s="23" t="s">
        <v>4</v>
      </c>
      <c r="M22" s="1">
        <f t="shared" si="6"/>
        <v>254</v>
      </c>
      <c r="N22" s="6">
        <v>8</v>
      </c>
    </row>
    <row r="23" spans="2:14" ht="13.5">
      <c r="B23" s="19" t="s">
        <v>5</v>
      </c>
      <c r="C23" s="46">
        <v>0</v>
      </c>
      <c r="D23" s="43">
        <f t="shared" si="4"/>
        <v>0</v>
      </c>
      <c r="E23" s="42">
        <v>0</v>
      </c>
      <c r="F23" s="43">
        <f t="shared" si="5"/>
        <v>0</v>
      </c>
      <c r="G23" s="47"/>
      <c r="H23" s="46"/>
      <c r="I23" s="46"/>
      <c r="J23" s="43">
        <f t="shared" si="7"/>
        <v>0</v>
      </c>
      <c r="L23" s="59" t="s">
        <v>5</v>
      </c>
      <c r="M23" s="50">
        <f t="shared" si="6"/>
        <v>324</v>
      </c>
      <c r="N23" s="51">
        <v>1</v>
      </c>
    </row>
    <row r="24" spans="2:14" ht="13.5">
      <c r="B24" s="23" t="s">
        <v>6</v>
      </c>
      <c r="C24" s="1">
        <v>0</v>
      </c>
      <c r="D24" s="6">
        <f t="shared" si="4"/>
        <v>2</v>
      </c>
      <c r="E24" s="5">
        <v>0</v>
      </c>
      <c r="F24" s="6">
        <f t="shared" si="5"/>
        <v>3</v>
      </c>
      <c r="G24" s="41"/>
      <c r="H24" s="1"/>
      <c r="I24" s="1"/>
      <c r="J24" s="6">
        <f t="shared" si="7"/>
        <v>-10</v>
      </c>
      <c r="L24" s="23" t="s">
        <v>6</v>
      </c>
      <c r="M24" s="1">
        <f t="shared" si="6"/>
        <v>256</v>
      </c>
      <c r="N24" s="6">
        <v>7</v>
      </c>
    </row>
    <row r="25" spans="2:14" ht="13.5">
      <c r="B25" s="19" t="s">
        <v>7</v>
      </c>
      <c r="C25" s="46">
        <f>INT(60-E10)</f>
        <v>44</v>
      </c>
      <c r="D25" s="43">
        <v>0</v>
      </c>
      <c r="E25" s="42">
        <v>0</v>
      </c>
      <c r="F25" s="43">
        <v>0</v>
      </c>
      <c r="G25" s="47"/>
      <c r="H25" s="46">
        <v>1</v>
      </c>
      <c r="I25" s="46">
        <v>1</v>
      </c>
      <c r="J25" s="43">
        <f t="shared" si="7"/>
        <v>-276</v>
      </c>
      <c r="L25" s="19" t="s">
        <v>7</v>
      </c>
      <c r="M25" s="46">
        <f t="shared" si="6"/>
        <v>-176</v>
      </c>
      <c r="N25" s="43">
        <v>12</v>
      </c>
    </row>
    <row r="26" spans="2:14" ht="13.5">
      <c r="B26" s="23" t="s">
        <v>8</v>
      </c>
      <c r="C26" s="1">
        <v>0</v>
      </c>
      <c r="D26" s="6">
        <f>INT(E11-60)</f>
        <v>0</v>
      </c>
      <c r="E26" s="5">
        <v>0</v>
      </c>
      <c r="F26" s="6">
        <f>INT(G11-120)</f>
        <v>0</v>
      </c>
      <c r="G26" s="41"/>
      <c r="H26" s="1"/>
      <c r="I26" s="1"/>
      <c r="J26" s="6">
        <f t="shared" si="7"/>
        <v>0</v>
      </c>
      <c r="L26" s="23" t="s">
        <v>8</v>
      </c>
      <c r="M26" s="1">
        <f t="shared" si="6"/>
        <v>312</v>
      </c>
      <c r="N26" s="6">
        <v>3</v>
      </c>
    </row>
    <row r="27" spans="2:14" ht="13.5">
      <c r="B27" s="19" t="s">
        <v>9</v>
      </c>
      <c r="C27" s="46">
        <v>0</v>
      </c>
      <c r="D27" s="43">
        <f>INT(E12-60)</f>
        <v>0</v>
      </c>
      <c r="E27" s="42">
        <v>0</v>
      </c>
      <c r="F27" s="43">
        <f>INT(G12-120)</f>
        <v>0</v>
      </c>
      <c r="G27" s="47"/>
      <c r="H27" s="46"/>
      <c r="I27" s="46">
        <v>1</v>
      </c>
      <c r="J27" s="43">
        <f t="shared" si="7"/>
        <v>-60</v>
      </c>
      <c r="L27" s="19" t="s">
        <v>9</v>
      </c>
      <c r="M27" s="46">
        <f t="shared" si="6"/>
        <v>242</v>
      </c>
      <c r="N27" s="43">
        <v>9</v>
      </c>
    </row>
    <row r="28" spans="2:14" ht="13.5">
      <c r="B28" s="23" t="s">
        <v>10</v>
      </c>
      <c r="C28" s="1">
        <v>0</v>
      </c>
      <c r="D28" s="6">
        <f>INT(E13-60)</f>
        <v>3</v>
      </c>
      <c r="E28" s="5">
        <v>0</v>
      </c>
      <c r="F28" s="6">
        <f>INT(G13-120)</f>
        <v>6</v>
      </c>
      <c r="G28" s="41"/>
      <c r="H28" s="1"/>
      <c r="I28" s="1"/>
      <c r="J28" s="6">
        <f t="shared" si="7"/>
        <v>-18</v>
      </c>
      <c r="L28" s="23" t="s">
        <v>10</v>
      </c>
      <c r="M28" s="1">
        <f t="shared" si="6"/>
        <v>284</v>
      </c>
      <c r="N28" s="6">
        <v>6</v>
      </c>
    </row>
    <row r="29" spans="2:14" ht="14.25" thickBot="1">
      <c r="B29" s="27" t="s">
        <v>11</v>
      </c>
      <c r="C29" s="48">
        <v>0</v>
      </c>
      <c r="D29" s="45">
        <f>INT(E14-60)</f>
        <v>0</v>
      </c>
      <c r="E29" s="44">
        <v>0</v>
      </c>
      <c r="F29" s="45">
        <v>0</v>
      </c>
      <c r="G29" s="49"/>
      <c r="H29" s="48">
        <v>1</v>
      </c>
      <c r="I29" s="48">
        <v>1</v>
      </c>
      <c r="J29" s="45">
        <f t="shared" si="7"/>
        <v>-100</v>
      </c>
      <c r="L29" s="27" t="s">
        <v>11</v>
      </c>
      <c r="M29" s="48">
        <f t="shared" si="6"/>
        <v>4</v>
      </c>
      <c r="N29" s="45">
        <v>11</v>
      </c>
    </row>
    <row r="31" spans="6:10" ht="13.5">
      <c r="F31" s="2"/>
      <c r="J31" s="2"/>
    </row>
    <row r="32" spans="6:10" ht="13.5">
      <c r="F32" s="2"/>
      <c r="J32" s="3"/>
    </row>
    <row r="33" spans="6:15" ht="13.5">
      <c r="F33" s="3"/>
      <c r="J33" s="3"/>
      <c r="O33" s="7"/>
    </row>
    <row r="34" spans="6:10" ht="13.5">
      <c r="F34" s="2"/>
      <c r="J34" s="2"/>
    </row>
    <row r="35" spans="6:10" ht="13.5">
      <c r="F35" s="2"/>
      <c r="J35" s="2"/>
    </row>
    <row r="36" spans="6:10" ht="13.5">
      <c r="F36" s="2"/>
      <c r="J36" s="2"/>
    </row>
    <row r="37" spans="6:10" ht="13.5">
      <c r="F37" s="3"/>
      <c r="J37" s="3"/>
    </row>
    <row r="38" spans="6:10" ht="13.5">
      <c r="F38" s="3"/>
      <c r="J38" s="3"/>
    </row>
    <row r="39" spans="6:10" ht="13.5">
      <c r="F39" s="3"/>
      <c r="J39" s="3"/>
    </row>
    <row r="40" spans="6:10" ht="13.5">
      <c r="F40" s="3"/>
      <c r="J40" s="3"/>
    </row>
    <row r="41" spans="6:10" ht="13.5">
      <c r="F41" s="3"/>
      <c r="J41" s="3"/>
    </row>
    <row r="42" spans="6:10" ht="13.5">
      <c r="F42" s="3"/>
      <c r="J42" s="3"/>
    </row>
    <row r="43" spans="6:10" ht="13.5">
      <c r="F43" s="3"/>
      <c r="J43" s="3"/>
    </row>
    <row r="46" spans="2:4" ht="13.5">
      <c r="B46" s="2"/>
      <c r="C46" s="2"/>
      <c r="D46" s="2"/>
    </row>
    <row r="47" spans="2:4" ht="13.5">
      <c r="B47" s="2"/>
      <c r="C47" s="2"/>
      <c r="D47" s="2"/>
    </row>
    <row r="48" spans="2:4" ht="13.5">
      <c r="B48" s="2"/>
      <c r="C48" s="2"/>
      <c r="D48" s="2"/>
    </row>
    <row r="49" spans="2:4" ht="13.5">
      <c r="B49" s="2"/>
      <c r="C49" s="2"/>
      <c r="D49" s="2"/>
    </row>
    <row r="50" spans="2:4" ht="13.5">
      <c r="B50" s="2"/>
      <c r="C50" s="2"/>
      <c r="D50" s="2"/>
    </row>
    <row r="51" spans="2:4" ht="13.5">
      <c r="B51" s="2"/>
      <c r="C51" s="2"/>
      <c r="D51" s="2"/>
    </row>
    <row r="52" spans="2:4" ht="13.5">
      <c r="B52" s="2"/>
      <c r="C52" s="2"/>
      <c r="D52" s="4"/>
    </row>
    <row r="53" spans="2:4" ht="13.5">
      <c r="B53" s="2"/>
      <c r="C53" s="2"/>
      <c r="D53" s="2"/>
    </row>
    <row r="54" spans="2:4" ht="13.5">
      <c r="B54" s="2"/>
      <c r="C54" s="2"/>
      <c r="D54" s="2"/>
    </row>
    <row r="55" spans="2:4" ht="13.5">
      <c r="B55" s="2"/>
      <c r="C55" s="2"/>
      <c r="D55" s="2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</sheetData>
  <sheetProtection/>
  <mergeCells count="3">
    <mergeCell ref="C16:D16"/>
    <mergeCell ref="E16:F16"/>
    <mergeCell ref="G16:J16"/>
  </mergeCells>
  <conditionalFormatting sqref="N3:O14">
    <cfRule type="cellIs" priority="1" dxfId="13" operator="equal" stopIfTrue="1">
      <formula>MIN($M$3:$M$14)</formula>
    </cfRule>
  </conditionalFormatting>
  <conditionalFormatting sqref="M18:M29">
    <cfRule type="expression" priority="2" dxfId="13" stopIfTrue="1">
      <formula>RANK(M18,$M$18:$M$29)&lt;=3</formula>
    </cfRule>
  </conditionalFormatting>
  <conditionalFormatting sqref="L18:L29">
    <cfRule type="expression" priority="3" dxfId="13" stopIfTrue="1">
      <formula>RANK(M18,$M$18:$M$29)&lt;=3</formula>
    </cfRule>
  </conditionalFormatting>
  <conditionalFormatting sqref="N18:N29">
    <cfRule type="expression" priority="4" dxfId="13" stopIfTrue="1">
      <formula>RANK(M18,$M$18:$M$29)&lt;=3</formula>
    </cfRule>
  </conditionalFormatting>
  <conditionalFormatting sqref="M3:M14">
    <cfRule type="cellIs" priority="5" dxfId="13" operator="equal" stopIfTrue="1">
      <formula>MIN($M$3:$M$14)</formula>
    </cfRule>
    <cfRule type="expression" priority="6" dxfId="15" stopIfTrue="1">
      <formula>RANK(M65528,$M$3:$M$14)&lt;=3</formula>
    </cfRule>
  </conditionalFormatting>
  <conditionalFormatting sqref="I3:I14">
    <cfRule type="cellIs" priority="7" dxfId="13" operator="equal" stopIfTrue="1">
      <formula>MAX($I$3:$I$14)</formula>
    </cfRule>
  </conditionalFormatting>
  <conditionalFormatting sqref="J18:J29">
    <cfRule type="cellIs" priority="8" dxfId="13" operator="equal" stopIfTrue="1">
      <formula>MAX($J$18:$J$29)</formula>
    </cfRule>
  </conditionalFormatting>
  <printOptions/>
  <pageMargins left="0.787" right="0.787" top="0.984" bottom="0.984" header="0.512" footer="0.512"/>
  <pageSetup horizontalDpi="300" verticalDpi="300" orientation="portrait" paperSize="9" r:id="rId1"/>
  <ignoredErrors>
    <ignoredError sqref="N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Kitagawa-Tsukagoshi-Lab.</cp:lastModifiedBy>
  <dcterms:created xsi:type="dcterms:W3CDTF">2009-11-30T04:15:40Z</dcterms:created>
  <dcterms:modified xsi:type="dcterms:W3CDTF">2010-01-19T11:50:44Z</dcterms:modified>
  <cp:category/>
  <cp:version/>
  <cp:contentType/>
  <cp:contentStatus/>
</cp:coreProperties>
</file>